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D03" lockStructure="1"/>
  <bookViews>
    <workbookView xWindow="0" yWindow="0" windowWidth="20490" windowHeight="7770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5251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30" i="22" s="1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M30" i="22" l="1"/>
  <c r="P31" i="22"/>
  <c r="R30" i="22"/>
  <c r="K31" i="22"/>
  <c r="I31" i="22"/>
  <c r="I32" i="22" s="1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O33" i="22" l="1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J33" i="22"/>
  <c r="Q45" i="22"/>
  <c r="Q47" i="22" s="1"/>
  <c r="Q33" i="22"/>
  <c r="I45" i="22"/>
  <c r="I47" i="22" s="1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K33" i="22" l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J35" i="22"/>
  <c r="J37" i="22" s="1"/>
  <c r="J49" i="22" s="1"/>
  <c r="J53" i="22" s="1"/>
  <c r="J34" i="22"/>
  <c r="J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K35" i="22"/>
  <c r="K37" i="22" s="1"/>
  <c r="K49" i="22" s="1"/>
  <c r="K53" i="22" s="1"/>
  <c r="K34" i="22"/>
  <c r="K36" i="22" s="1"/>
  <c r="M48" i="22"/>
  <c r="M52" i="22" s="1"/>
  <c r="M54" i="22" s="1"/>
  <c r="M80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O38" i="22" l="1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K54" i="22" s="1"/>
  <c r="K80" i="22" s="1"/>
  <c r="K38" i="22"/>
  <c r="P38" i="22"/>
  <c r="I38" i="22"/>
  <c r="I48" i="22"/>
  <c r="I52" i="22" s="1"/>
  <c r="I54" i="22" s="1"/>
  <c r="I80" i="22" s="1"/>
  <c r="Q48" i="22"/>
  <c r="Q52" i="22" s="1"/>
  <c r="Q54" i="22" s="1"/>
  <c r="Q80" i="22" s="1"/>
  <c r="Q38" i="22"/>
  <c r="J48" i="22"/>
  <c r="J52" i="22" s="1"/>
  <c r="J54" i="22" s="1"/>
  <c r="J80" i="22" s="1"/>
  <c r="J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N38" i="22" l="1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P55" i="22"/>
  <c r="P79" i="22"/>
  <c r="N79" i="22"/>
  <c r="R55" i="22"/>
  <c r="R79" i="22"/>
  <c r="J55" i="22"/>
  <c r="J79" i="22"/>
  <c r="K55" i="22"/>
  <c r="K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F79" i="22" l="1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<sst xmlns="http://schemas.openxmlformats.org/spreadsheetml/2006/main" count="175" uniqueCount="125">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</sst>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Y1" s="12"/>
      <c r="Z1" s="13"/>
      <c r="AA1" s="6"/>
      <c r="AM1" s="1" t="s">
        <v>2</v>
      </c>
    </row>
    <row r="2" spans="1:43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 t="s">
        <v>3</v>
      </c>
      <c r="X2" s="299"/>
      <c r="Y2" s="14">
        <f>入力欄!D12</f>
        <v>0</v>
      </c>
      <c r="Z2" s="15" t="s">
        <v>4</v>
      </c>
      <c r="AA2" s="6"/>
      <c r="AH2" s="300" t="str">
        <f>IF(Y2&gt;0,IF(Y2=1,"夫婦","多妻?"),"独身")</f>
        <v>独身</v>
      </c>
      <c r="AI2" s="300"/>
      <c r="AM2" s="7"/>
      <c r="AN2" s="301" t="s">
        <v>5</v>
      </c>
      <c r="AO2" s="301"/>
      <c r="AP2" s="301" t="s">
        <v>6</v>
      </c>
      <c r="AQ2" s="301"/>
    </row>
    <row r="3" spans="1:43" ht="15" customHeight="1" thickBot="1">
      <c r="A3" s="16" t="s">
        <v>44</v>
      </c>
      <c r="B3" s="17">
        <v>25</v>
      </c>
      <c r="C3" s="18" t="s">
        <v>43</v>
      </c>
      <c r="W3" s="302" t="s">
        <v>7</v>
      </c>
      <c r="X3" s="303"/>
      <c r="Y3" s="19"/>
      <c r="Z3" s="20"/>
      <c r="AA3" s="6"/>
      <c r="AC3" s="13" t="s">
        <v>8</v>
      </c>
      <c r="AD3" s="13"/>
      <c r="AE3" s="13" t="s">
        <v>9</v>
      </c>
      <c r="AF3" s="13"/>
      <c r="AH3" s="300"/>
      <c r="AI3" s="300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>
      <c r="W4" s="304" t="str">
        <f>IF(B3&gt;23,"16歳未満","")</f>
        <v>16歳未満</v>
      </c>
      <c r="X4" s="305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6" t="str">
        <f>IF((Y5+Y6+Y7)&gt;0,"控除対象扶養","")</f>
        <v/>
      </c>
      <c r="AI4" s="306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>
      <c r="W5" s="304" t="str">
        <f>IF(B3&gt;23,"16歳以上19歳未満","扶養親族")</f>
        <v>16歳以上19歳未満</v>
      </c>
      <c r="X5" s="305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6"/>
      <c r="AI5" s="306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>
      <c r="V6" s="33"/>
      <c r="W6" s="307" t="str">
        <f>IF(B3&gt;23,"19歳以上23歳未満","特定扶養親族")</f>
        <v>19歳以上23歳未満</v>
      </c>
      <c r="X6" s="308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6" t="str">
        <f>IF(Y6&gt;0,"うち特定扶養","")</f>
        <v/>
      </c>
      <c r="AI6" s="306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>
      <c r="B7" s="35"/>
      <c r="C7" s="36"/>
      <c r="V7" s="37"/>
      <c r="W7" s="309" t="str">
        <f>IF(B3&gt;23,"23歳以上","")</f>
        <v>23歳以上</v>
      </c>
      <c r="X7" s="310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6"/>
      <c r="AI7" s="306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4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4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3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>
      <c r="A22" s="78" t="s">
        <v>26</v>
      </c>
      <c r="B22" s="50">
        <f t="shared" ref="B22:X22" si="18">SUM(B17:B21)</f>
        <v>1380000</v>
      </c>
      <c r="C22" s="51">
        <f>SUM(C17:C21)</f>
        <v>1380000</v>
      </c>
      <c r="D22" s="79">
        <f>SUM(D17:D21)</f>
        <v>330000</v>
      </c>
      <c r="E22" s="80">
        <f t="shared" ref="E22:U22" si="19">SUM(E17:E21)</f>
        <v>1740000</v>
      </c>
      <c r="F22" s="79">
        <f t="shared" ref="F22:S22" si="20">SUM(F17:F21)</f>
        <v>1770000</v>
      </c>
      <c r="G22" s="79">
        <f t="shared" si="20"/>
        <v>1800000</v>
      </c>
      <c r="H22" s="79">
        <f t="shared" ref="H22:R22" si="21">SUM(H17:H21)</f>
        <v>1830000</v>
      </c>
      <c r="I22" s="79">
        <f t="shared" si="21"/>
        <v>1860000</v>
      </c>
      <c r="J22" s="79">
        <f t="shared" si="21"/>
        <v>1890000</v>
      </c>
      <c r="K22" s="79">
        <f t="shared" si="21"/>
        <v>1920000</v>
      </c>
      <c r="L22" s="79">
        <f t="shared" si="21"/>
        <v>1950000</v>
      </c>
      <c r="M22" s="79">
        <f t="shared" si="21"/>
        <v>1950000</v>
      </c>
      <c r="N22" s="79">
        <f t="shared" si="21"/>
        <v>1950000</v>
      </c>
      <c r="O22" s="79">
        <f t="shared" si="21"/>
        <v>1950000</v>
      </c>
      <c r="P22" s="79">
        <f t="shared" si="21"/>
        <v>1950000</v>
      </c>
      <c r="Q22" s="79">
        <f t="shared" si="21"/>
        <v>1950000</v>
      </c>
      <c r="R22" s="79">
        <f t="shared" si="21"/>
        <v>1950000</v>
      </c>
      <c r="S22" s="79">
        <f t="shared" si="20"/>
        <v>1950000</v>
      </c>
      <c r="T22" s="79"/>
      <c r="U22" s="79">
        <f t="shared" si="19"/>
        <v>330000</v>
      </c>
      <c r="V22" s="79">
        <f t="shared" si="18"/>
        <v>330000</v>
      </c>
      <c r="W22" s="81">
        <f t="shared" si="18"/>
        <v>330000</v>
      </c>
      <c r="X22" s="226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7010000</v>
      </c>
      <c r="F24" s="53">
        <f t="shared" ref="F24:S24" si="23">ROUNDDOWN(IF(F11-F22&lt;0,0,F11-F22),-3)</f>
        <v>7930000</v>
      </c>
      <c r="G24" s="53">
        <f t="shared" si="23"/>
        <v>8900000</v>
      </c>
      <c r="H24" s="53">
        <f t="shared" ref="H24:R24" si="24">ROUNDDOWN(IF(H11-H22&lt;0,0,H11-H22),-3)</f>
        <v>9870000</v>
      </c>
      <c r="I24" s="53">
        <f t="shared" si="24"/>
        <v>10840000</v>
      </c>
      <c r="J24" s="53">
        <f t="shared" si="24"/>
        <v>11810000</v>
      </c>
      <c r="K24" s="53">
        <f t="shared" si="24"/>
        <v>12780000</v>
      </c>
      <c r="L24" s="53">
        <f t="shared" si="24"/>
        <v>13750000</v>
      </c>
      <c r="M24" s="53">
        <f t="shared" si="24"/>
        <v>14750000</v>
      </c>
      <c r="N24" s="53">
        <f t="shared" si="24"/>
        <v>15750000</v>
      </c>
      <c r="O24" s="53">
        <f t="shared" si="24"/>
        <v>16750000</v>
      </c>
      <c r="P24" s="53">
        <f t="shared" si="24"/>
        <v>17750000</v>
      </c>
      <c r="Q24" s="53">
        <f t="shared" si="24"/>
        <v>18750000</v>
      </c>
      <c r="R24" s="53">
        <f t="shared" si="24"/>
        <v>19750000</v>
      </c>
      <c r="S24" s="53">
        <f t="shared" si="23"/>
        <v>20750000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3">
        <f t="shared" si="22"/>
        <v>281350000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>
      <c r="A25" s="82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3">
        <f t="shared" si="25"/>
        <v>0</v>
      </c>
      <c r="E25" s="84">
        <f t="shared" si="25"/>
        <v>420600</v>
      </c>
      <c r="F25" s="83">
        <f t="shared" si="25"/>
        <v>475800</v>
      </c>
      <c r="G25" s="83">
        <f t="shared" si="25"/>
        <v>534000</v>
      </c>
      <c r="H25" s="83">
        <f t="shared" si="25"/>
        <v>592200</v>
      </c>
      <c r="I25" s="83">
        <f t="shared" si="25"/>
        <v>650400</v>
      </c>
      <c r="J25" s="83">
        <f t="shared" si="25"/>
        <v>708600</v>
      </c>
      <c r="K25" s="83">
        <f t="shared" si="25"/>
        <v>766800</v>
      </c>
      <c r="L25" s="83">
        <f t="shared" si="25"/>
        <v>825000</v>
      </c>
      <c r="M25" s="83">
        <f t="shared" si="25"/>
        <v>885000</v>
      </c>
      <c r="N25" s="83">
        <f t="shared" si="25"/>
        <v>945000</v>
      </c>
      <c r="O25" s="83">
        <f t="shared" si="25"/>
        <v>1005000</v>
      </c>
      <c r="P25" s="83">
        <f t="shared" si="25"/>
        <v>1065000</v>
      </c>
      <c r="Q25" s="83">
        <f t="shared" si="25"/>
        <v>1125000</v>
      </c>
      <c r="R25" s="83">
        <f t="shared" si="25"/>
        <v>1185000</v>
      </c>
      <c r="S25" s="83">
        <f t="shared" si="25"/>
        <v>1245000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0</v>
      </c>
      <c r="X25" s="227">
        <f>ROUNDDOWN(X24*VLOOKUP(X24,$AA$38:$AB$41,2)-VLOOKUP(X24,$AC$48:$AD$51,2),-2)</f>
        <v>16881000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>
      <c r="A26" s="82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3">
        <f t="shared" si="26"/>
        <v>0</v>
      </c>
      <c r="E26" s="84">
        <f t="shared" si="26"/>
        <v>280400</v>
      </c>
      <c r="F26" s="83">
        <f t="shared" si="26"/>
        <v>317200</v>
      </c>
      <c r="G26" s="83">
        <f t="shared" si="26"/>
        <v>356000</v>
      </c>
      <c r="H26" s="83">
        <f t="shared" si="26"/>
        <v>394800</v>
      </c>
      <c r="I26" s="83">
        <f t="shared" si="26"/>
        <v>433600</v>
      </c>
      <c r="J26" s="83">
        <f t="shared" si="26"/>
        <v>472400</v>
      </c>
      <c r="K26" s="83">
        <f t="shared" si="26"/>
        <v>511200</v>
      </c>
      <c r="L26" s="83">
        <f t="shared" si="26"/>
        <v>550000</v>
      </c>
      <c r="M26" s="83">
        <f t="shared" si="26"/>
        <v>590000</v>
      </c>
      <c r="N26" s="83">
        <f t="shared" si="26"/>
        <v>630000</v>
      </c>
      <c r="O26" s="83">
        <f t="shared" si="26"/>
        <v>670000</v>
      </c>
      <c r="P26" s="83">
        <f t="shared" si="26"/>
        <v>710000</v>
      </c>
      <c r="Q26" s="83">
        <f t="shared" si="26"/>
        <v>750000</v>
      </c>
      <c r="R26" s="83">
        <f t="shared" si="26"/>
        <v>790000</v>
      </c>
      <c r="S26" s="83">
        <f t="shared" si="26"/>
        <v>830000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0</v>
      </c>
      <c r="X26" s="227">
        <f>ROUNDDOWN(X24*VLOOKUP(X24,$AC$38:$AD$41,2)-VLOOKUP(X24,$AC$48:$AD$51,2),-2)</f>
        <v>11254000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7">
        <f t="shared" si="27"/>
        <v>50000</v>
      </c>
      <c r="D27" s="88">
        <f t="shared" si="27"/>
        <v>50000</v>
      </c>
      <c r="E27" s="89">
        <f t="shared" si="27"/>
        <v>50000</v>
      </c>
      <c r="F27" s="88">
        <f t="shared" si="27"/>
        <v>50000</v>
      </c>
      <c r="G27" s="88">
        <f t="shared" si="27"/>
        <v>50000</v>
      </c>
      <c r="H27" s="88">
        <f t="shared" si="27"/>
        <v>50000</v>
      </c>
      <c r="I27" s="88">
        <f t="shared" si="27"/>
        <v>50000</v>
      </c>
      <c r="J27" s="88">
        <f t="shared" si="27"/>
        <v>50000</v>
      </c>
      <c r="K27" s="88">
        <f t="shared" si="27"/>
        <v>50000</v>
      </c>
      <c r="L27" s="88">
        <f t="shared" si="27"/>
        <v>50000</v>
      </c>
      <c r="M27" s="88">
        <f t="shared" si="27"/>
        <v>50000</v>
      </c>
      <c r="N27" s="88">
        <f t="shared" si="27"/>
        <v>50000</v>
      </c>
      <c r="O27" s="88">
        <f t="shared" si="27"/>
        <v>50000</v>
      </c>
      <c r="P27" s="88">
        <f t="shared" si="27"/>
        <v>50000</v>
      </c>
      <c r="Q27" s="88">
        <f t="shared" si="27"/>
        <v>50000</v>
      </c>
      <c r="R27" s="88">
        <f t="shared" si="27"/>
        <v>50000</v>
      </c>
      <c r="S27" s="88">
        <f t="shared" si="27"/>
        <v>50000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>
      <c r="A30" s="82" t="s">
        <v>61</v>
      </c>
      <c r="B30" s="50">
        <f>B25-B28</f>
        <v>221700</v>
      </c>
      <c r="C30" s="50">
        <f t="shared" ref="C30:X31" si="34">C25-C28</f>
        <v>221700</v>
      </c>
      <c r="D30" s="83">
        <f t="shared" si="34"/>
        <v>0</v>
      </c>
      <c r="E30" s="84">
        <f>E25-E28</f>
        <v>419100</v>
      </c>
      <c r="F30" s="83">
        <f t="shared" ref="F30:S30" si="35">F25-F28</f>
        <v>474300</v>
      </c>
      <c r="G30" s="83">
        <f t="shared" si="35"/>
        <v>532500</v>
      </c>
      <c r="H30" s="83">
        <f t="shared" ref="H30:R30" si="36">H25-H28</f>
        <v>590700</v>
      </c>
      <c r="I30" s="83">
        <f t="shared" si="36"/>
        <v>648900</v>
      </c>
      <c r="J30" s="83">
        <f t="shared" si="36"/>
        <v>707100</v>
      </c>
      <c r="K30" s="83">
        <f t="shared" si="36"/>
        <v>765300</v>
      </c>
      <c r="L30" s="83">
        <f t="shared" si="36"/>
        <v>823500</v>
      </c>
      <c r="M30" s="83">
        <f t="shared" si="36"/>
        <v>883500</v>
      </c>
      <c r="N30" s="83">
        <f t="shared" si="36"/>
        <v>943500</v>
      </c>
      <c r="O30" s="83">
        <f t="shared" si="36"/>
        <v>1003500</v>
      </c>
      <c r="P30" s="83">
        <f t="shared" si="36"/>
        <v>1063500</v>
      </c>
      <c r="Q30" s="83">
        <f t="shared" si="36"/>
        <v>1123500</v>
      </c>
      <c r="R30" s="83">
        <f t="shared" si="36"/>
        <v>1183500</v>
      </c>
      <c r="S30" s="83">
        <f t="shared" si="35"/>
        <v>1243500</v>
      </c>
      <c r="T30" s="83"/>
      <c r="U30" s="83">
        <f t="shared" si="34"/>
        <v>0</v>
      </c>
      <c r="V30" s="83">
        <f>V25-V28</f>
        <v>0</v>
      </c>
      <c r="W30" s="85">
        <f t="shared" si="34"/>
        <v>0</v>
      </c>
      <c r="X30" s="227">
        <f t="shared" si="34"/>
        <v>16879500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>
      <c r="A31" s="82" t="s">
        <v>63</v>
      </c>
      <c r="B31" s="50">
        <f>B26-B29</f>
        <v>147800</v>
      </c>
      <c r="C31" s="50">
        <f t="shared" si="34"/>
        <v>147800</v>
      </c>
      <c r="D31" s="83">
        <f t="shared" si="34"/>
        <v>0</v>
      </c>
      <c r="E31" s="84">
        <f t="shared" si="34"/>
        <v>279400</v>
      </c>
      <c r="F31" s="83">
        <f t="shared" ref="F31:S31" si="37">F26-F29</f>
        <v>316200</v>
      </c>
      <c r="G31" s="83">
        <f t="shared" si="37"/>
        <v>355000</v>
      </c>
      <c r="H31" s="83">
        <f t="shared" ref="H31:R31" si="38">H26-H29</f>
        <v>393800</v>
      </c>
      <c r="I31" s="83">
        <f t="shared" si="38"/>
        <v>432600</v>
      </c>
      <c r="J31" s="83">
        <f t="shared" si="38"/>
        <v>471400</v>
      </c>
      <c r="K31" s="83">
        <f t="shared" si="38"/>
        <v>510200</v>
      </c>
      <c r="L31" s="83">
        <f t="shared" si="38"/>
        <v>549000</v>
      </c>
      <c r="M31" s="83">
        <f t="shared" si="38"/>
        <v>589000</v>
      </c>
      <c r="N31" s="83">
        <f t="shared" si="38"/>
        <v>629000</v>
      </c>
      <c r="O31" s="83">
        <f t="shared" si="38"/>
        <v>669000</v>
      </c>
      <c r="P31" s="83">
        <f t="shared" si="38"/>
        <v>709000</v>
      </c>
      <c r="Q31" s="83">
        <f t="shared" si="38"/>
        <v>749000</v>
      </c>
      <c r="R31" s="83">
        <f t="shared" si="38"/>
        <v>789000</v>
      </c>
      <c r="S31" s="83">
        <f t="shared" si="37"/>
        <v>829000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0</v>
      </c>
      <c r="X31" s="227">
        <f t="shared" si="34"/>
        <v>11253000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>
      <c r="A32" s="97" t="s">
        <v>64</v>
      </c>
      <c r="B32" s="50">
        <f>SUM(B30:B31)</f>
        <v>369500</v>
      </c>
      <c r="C32" s="50">
        <f t="shared" ref="C32:X32" si="39">SUM(C30:C31)</f>
        <v>369500</v>
      </c>
      <c r="D32" s="98">
        <f t="shared" si="39"/>
        <v>0</v>
      </c>
      <c r="E32" s="99">
        <f>SUM(E30:E31)</f>
        <v>698500</v>
      </c>
      <c r="F32" s="98">
        <f t="shared" ref="F32:S32" si="40">SUM(F30:F31)</f>
        <v>790500</v>
      </c>
      <c r="G32" s="98">
        <f t="shared" si="40"/>
        <v>887500</v>
      </c>
      <c r="H32" s="98">
        <f t="shared" ref="H32:R32" si="41">SUM(H30:H31)</f>
        <v>984500</v>
      </c>
      <c r="I32" s="98">
        <f t="shared" si="41"/>
        <v>1081500</v>
      </c>
      <c r="J32" s="98">
        <f t="shared" si="41"/>
        <v>1178500</v>
      </c>
      <c r="K32" s="98">
        <f t="shared" si="41"/>
        <v>1275500</v>
      </c>
      <c r="L32" s="98">
        <f t="shared" si="41"/>
        <v>1372500</v>
      </c>
      <c r="M32" s="98">
        <f t="shared" si="41"/>
        <v>1472500</v>
      </c>
      <c r="N32" s="98">
        <f t="shared" si="41"/>
        <v>1572500</v>
      </c>
      <c r="O32" s="98">
        <f t="shared" si="41"/>
        <v>1672500</v>
      </c>
      <c r="P32" s="98">
        <f t="shared" si="41"/>
        <v>1772500</v>
      </c>
      <c r="Q32" s="98">
        <f t="shared" si="41"/>
        <v>1872500</v>
      </c>
      <c r="R32" s="98">
        <f t="shared" si="41"/>
        <v>1972500</v>
      </c>
      <c r="S32" s="98">
        <f t="shared" si="40"/>
        <v>2072500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0</v>
      </c>
      <c r="X32" s="229">
        <f t="shared" si="39"/>
        <v>28132500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所得割非課税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3">
        <f t="shared" si="51"/>
        <v>0</v>
      </c>
      <c r="E36" s="84">
        <f t="shared" si="51"/>
        <v>419100</v>
      </c>
      <c r="F36" s="83">
        <f t="shared" ref="F36:S36" si="52">IF(F30-F34&gt;0,F30-F34,0)</f>
        <v>474300</v>
      </c>
      <c r="G36" s="83">
        <f t="shared" si="52"/>
        <v>532500</v>
      </c>
      <c r="H36" s="83">
        <f t="shared" ref="H36:R36" si="53">IF(H30-H34&gt;0,H30-H34,0)</f>
        <v>590700</v>
      </c>
      <c r="I36" s="83">
        <f t="shared" si="53"/>
        <v>648900</v>
      </c>
      <c r="J36" s="83">
        <f t="shared" si="53"/>
        <v>707100</v>
      </c>
      <c r="K36" s="83">
        <f t="shared" si="53"/>
        <v>765300</v>
      </c>
      <c r="L36" s="83">
        <f t="shared" si="53"/>
        <v>823500</v>
      </c>
      <c r="M36" s="83">
        <f t="shared" si="53"/>
        <v>883500</v>
      </c>
      <c r="N36" s="83">
        <f t="shared" si="53"/>
        <v>943500</v>
      </c>
      <c r="O36" s="83">
        <f t="shared" si="53"/>
        <v>1003500</v>
      </c>
      <c r="P36" s="83">
        <f t="shared" si="53"/>
        <v>1063500</v>
      </c>
      <c r="Q36" s="83">
        <f t="shared" si="53"/>
        <v>1123500</v>
      </c>
      <c r="R36" s="83">
        <f t="shared" si="53"/>
        <v>1183500</v>
      </c>
      <c r="S36" s="83">
        <f t="shared" si="52"/>
        <v>1243500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0</v>
      </c>
      <c r="X36" s="227">
        <f t="shared" si="51"/>
        <v>16879500</v>
      </c>
      <c r="Y36" s="53"/>
      <c r="Z36" s="53"/>
      <c r="AA36" s="312" t="s">
        <v>53</v>
      </c>
      <c r="AB36" s="313"/>
      <c r="AC36" s="314" t="s">
        <v>67</v>
      </c>
      <c r="AD36" s="315"/>
      <c r="AE36" s="111"/>
      <c r="AF36" s="112"/>
      <c r="AH36" s="83"/>
      <c r="AI36" s="113"/>
      <c r="AJ36" s="6"/>
    </row>
    <row r="37" spans="1:36" ht="15" customHeight="1">
      <c r="A37" s="49" t="s">
        <v>72</v>
      </c>
      <c r="B37" s="114">
        <f>IF(B31-B35&gt;0,B31-B35,0)</f>
        <v>147800</v>
      </c>
      <c r="C37" s="50">
        <f t="shared" si="51"/>
        <v>147800</v>
      </c>
      <c r="D37" s="83">
        <f t="shared" si="51"/>
        <v>0</v>
      </c>
      <c r="E37" s="84">
        <f t="shared" si="51"/>
        <v>279400</v>
      </c>
      <c r="F37" s="83">
        <f t="shared" ref="F37:S37" si="54">IF(F31-F35&gt;0,F31-F35,0)</f>
        <v>316200</v>
      </c>
      <c r="G37" s="83">
        <f t="shared" si="54"/>
        <v>355000</v>
      </c>
      <c r="H37" s="83">
        <f t="shared" ref="H37:R37" si="55">IF(H31-H35&gt;0,H31-H35,0)</f>
        <v>393800</v>
      </c>
      <c r="I37" s="83">
        <f t="shared" si="55"/>
        <v>432600</v>
      </c>
      <c r="J37" s="83">
        <f t="shared" si="55"/>
        <v>471400</v>
      </c>
      <c r="K37" s="83">
        <f t="shared" si="55"/>
        <v>510200</v>
      </c>
      <c r="L37" s="83">
        <f t="shared" si="55"/>
        <v>549000</v>
      </c>
      <c r="M37" s="83">
        <f t="shared" si="55"/>
        <v>589000</v>
      </c>
      <c r="N37" s="83">
        <f t="shared" si="55"/>
        <v>629000</v>
      </c>
      <c r="O37" s="83">
        <f t="shared" si="55"/>
        <v>669000</v>
      </c>
      <c r="P37" s="83">
        <f t="shared" si="55"/>
        <v>709000</v>
      </c>
      <c r="Q37" s="83">
        <f t="shared" si="55"/>
        <v>749000</v>
      </c>
      <c r="R37" s="83">
        <f t="shared" si="55"/>
        <v>789000</v>
      </c>
      <c r="S37" s="83">
        <f t="shared" si="54"/>
        <v>829000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0</v>
      </c>
      <c r="X37" s="227">
        <f t="shared" si="51"/>
        <v>11253000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>
      <c r="A38" s="115" t="s">
        <v>73</v>
      </c>
      <c r="B38" s="116">
        <f>SUM(B36:B37)</f>
        <v>369500</v>
      </c>
      <c r="C38" s="117">
        <f>SUM(C36:C37)</f>
        <v>369500</v>
      </c>
      <c r="D38" s="118">
        <f t="shared" ref="D38:X38" si="56">SUM(D36:D37)</f>
        <v>0</v>
      </c>
      <c r="E38" s="119">
        <f t="shared" si="56"/>
        <v>698500</v>
      </c>
      <c r="F38" s="118">
        <f t="shared" ref="F38:S38" si="57">SUM(F36:F37)</f>
        <v>790500</v>
      </c>
      <c r="G38" s="118">
        <f t="shared" si="57"/>
        <v>887500</v>
      </c>
      <c r="H38" s="118">
        <f t="shared" ref="H38:R38" si="58">SUM(H36:H37)</f>
        <v>984500</v>
      </c>
      <c r="I38" s="118">
        <f t="shared" si="58"/>
        <v>1081500</v>
      </c>
      <c r="J38" s="118">
        <f t="shared" si="58"/>
        <v>1178500</v>
      </c>
      <c r="K38" s="118">
        <f t="shared" si="58"/>
        <v>1275500</v>
      </c>
      <c r="L38" s="118">
        <f t="shared" si="58"/>
        <v>1372500</v>
      </c>
      <c r="M38" s="118">
        <f t="shared" si="58"/>
        <v>1472500</v>
      </c>
      <c r="N38" s="118">
        <f t="shared" si="58"/>
        <v>1572500</v>
      </c>
      <c r="O38" s="118">
        <f t="shared" si="58"/>
        <v>1672500</v>
      </c>
      <c r="P38" s="118">
        <f t="shared" si="58"/>
        <v>1772500</v>
      </c>
      <c r="Q38" s="118">
        <f t="shared" si="58"/>
        <v>1872500</v>
      </c>
      <c r="R38" s="118">
        <f t="shared" si="58"/>
        <v>1972500</v>
      </c>
      <c r="S38" s="118">
        <f t="shared" si="57"/>
        <v>2072500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0</v>
      </c>
      <c r="X38" s="232">
        <f t="shared" si="56"/>
        <v>28132500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0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0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0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>
      <c r="A45" s="272" t="s">
        <v>124</v>
      </c>
      <c r="B45" s="50">
        <f t="shared" ref="B45:X45" si="75">ROUNDUP(B32*0.1,-2)</f>
        <v>37000</v>
      </c>
      <c r="C45" s="50">
        <f t="shared" si="75"/>
        <v>37000</v>
      </c>
      <c r="D45" s="125">
        <f t="shared" si="75"/>
        <v>0</v>
      </c>
      <c r="E45" s="126">
        <f t="shared" ref="E45:S45" si="76">ROUND(E32*$Y$40,0)</f>
        <v>139700</v>
      </c>
      <c r="F45" s="125">
        <f t="shared" si="76"/>
        <v>158100</v>
      </c>
      <c r="G45" s="125">
        <f t="shared" si="76"/>
        <v>177500</v>
      </c>
      <c r="H45" s="125">
        <f t="shared" si="76"/>
        <v>196900</v>
      </c>
      <c r="I45" s="125">
        <f t="shared" si="76"/>
        <v>216300</v>
      </c>
      <c r="J45" s="125">
        <f t="shared" si="76"/>
        <v>235700</v>
      </c>
      <c r="K45" s="125">
        <f t="shared" si="76"/>
        <v>255100</v>
      </c>
      <c r="L45" s="125">
        <f t="shared" si="76"/>
        <v>274500</v>
      </c>
      <c r="M45" s="125">
        <f t="shared" si="76"/>
        <v>294500</v>
      </c>
      <c r="N45" s="125">
        <f t="shared" si="76"/>
        <v>314500</v>
      </c>
      <c r="O45" s="125">
        <f t="shared" si="76"/>
        <v>334500</v>
      </c>
      <c r="P45" s="125">
        <f t="shared" si="76"/>
        <v>354500</v>
      </c>
      <c r="Q45" s="125">
        <f t="shared" si="76"/>
        <v>374500</v>
      </c>
      <c r="R45" s="125">
        <f t="shared" si="76"/>
        <v>394500</v>
      </c>
      <c r="S45" s="125">
        <f t="shared" si="76"/>
        <v>414500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0</v>
      </c>
      <c r="X45" s="236">
        <f t="shared" si="75"/>
        <v>2813300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>
      <c r="A46" s="272" t="s">
        <v>80</v>
      </c>
      <c r="B46" s="128">
        <f>0.9-VLOOKUP(B69,$AE$38:$AF$44,2)</f>
        <v>0.69579999999999997</v>
      </c>
      <c r="C46" s="128">
        <f>0.9-VLOOKUP(C69,$AE$38:$AF$44,2)</f>
        <v>0.69579999999999997</v>
      </c>
      <c r="D46" s="129">
        <f>0.9-VLOOKUP(D69,$AE$38:$AF$44,2)</f>
        <v>0.9</v>
      </c>
      <c r="E46" s="217">
        <f t="shared" ref="E46:S46" si="77">0.9-VLOOKUP(E69,$AE$38:$AF$45,2)</f>
        <v>0.66517000000000004</v>
      </c>
      <c r="F46" s="261">
        <f t="shared" si="77"/>
        <v>0.66517000000000004</v>
      </c>
      <c r="G46" s="261">
        <f t="shared" si="77"/>
        <v>0.66517000000000004</v>
      </c>
      <c r="H46" s="261">
        <f t="shared" si="77"/>
        <v>0.56306999999999996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0.49160000000000004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0.9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>
      <c r="A47" s="272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5">
        <f t="shared" si="78"/>
        <v>2000</v>
      </c>
      <c r="E47" s="126">
        <f>E45/E46+2000</f>
        <v>212021.49826360177</v>
      </c>
      <c r="F47" s="125">
        <f t="shared" ref="F47:S47" si="79">F45/F46+2000</f>
        <v>239683.59968128448</v>
      </c>
      <c r="G47" s="125">
        <f t="shared" si="79"/>
        <v>268849.07617601514</v>
      </c>
      <c r="H47" s="125">
        <f t="shared" ref="H47:R47" si="80">H45/H46+2000</f>
        <v>351690.09181806882</v>
      </c>
      <c r="I47" s="125">
        <f t="shared" si="80"/>
        <v>386144.06734509033</v>
      </c>
      <c r="J47" s="125">
        <f t="shared" si="80"/>
        <v>420598.04287211184</v>
      </c>
      <c r="K47" s="125">
        <f t="shared" si="80"/>
        <v>455052.01839913335</v>
      </c>
      <c r="L47" s="125">
        <f t="shared" si="80"/>
        <v>489505.99392615486</v>
      </c>
      <c r="M47" s="125">
        <f t="shared" si="80"/>
        <v>525025.55632514611</v>
      </c>
      <c r="N47" s="125">
        <f t="shared" si="80"/>
        <v>560545.11872413731</v>
      </c>
      <c r="O47" s="125">
        <f t="shared" si="80"/>
        <v>596064.68112312863</v>
      </c>
      <c r="P47" s="125">
        <f t="shared" si="80"/>
        <v>631584.24352211982</v>
      </c>
      <c r="Q47" s="125">
        <f t="shared" si="80"/>
        <v>763798.20992676972</v>
      </c>
      <c r="R47" s="125">
        <f t="shared" si="80"/>
        <v>804481.69243287214</v>
      </c>
      <c r="S47" s="125">
        <f t="shared" si="79"/>
        <v>845165.17493897467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2000</v>
      </c>
      <c r="X47" s="236">
        <f t="shared" si="78"/>
        <v>5724742.0667209113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>
      <c r="A48" s="273" t="s">
        <v>121</v>
      </c>
      <c r="B48" s="201">
        <f t="shared" ref="B48:U48" si="81">ROUNDDOWN(B36-B43*6/10,-2)</f>
        <v>221700</v>
      </c>
      <c r="C48" s="201">
        <f t="shared" si="81"/>
        <v>221700</v>
      </c>
      <c r="D48" s="201">
        <f t="shared" si="81"/>
        <v>0</v>
      </c>
      <c r="E48" s="201">
        <f t="shared" si="81"/>
        <v>419100</v>
      </c>
      <c r="F48" s="201">
        <f t="shared" ref="F48:S48" si="82">ROUNDDOWN(F36-F43*6/10,-2)</f>
        <v>474300</v>
      </c>
      <c r="G48" s="201">
        <f t="shared" si="82"/>
        <v>532500</v>
      </c>
      <c r="H48" s="201">
        <f t="shared" ref="H48:R48" si="83">ROUNDDOWN(H36-H43*6/10,-2)</f>
        <v>590700</v>
      </c>
      <c r="I48" s="201">
        <f t="shared" si="83"/>
        <v>648900</v>
      </c>
      <c r="J48" s="201">
        <f t="shared" si="83"/>
        <v>707100</v>
      </c>
      <c r="K48" s="201">
        <f t="shared" si="83"/>
        <v>765300</v>
      </c>
      <c r="L48" s="201">
        <f t="shared" si="83"/>
        <v>823500</v>
      </c>
      <c r="M48" s="201">
        <f t="shared" si="83"/>
        <v>883500</v>
      </c>
      <c r="N48" s="201">
        <f t="shared" si="83"/>
        <v>943500</v>
      </c>
      <c r="O48" s="201">
        <f t="shared" si="83"/>
        <v>1003500</v>
      </c>
      <c r="P48" s="201">
        <f t="shared" si="83"/>
        <v>1063500</v>
      </c>
      <c r="Q48" s="201">
        <f t="shared" si="83"/>
        <v>1123500</v>
      </c>
      <c r="R48" s="201">
        <f t="shared" si="83"/>
        <v>1183500</v>
      </c>
      <c r="S48" s="201">
        <f t="shared" si="82"/>
        <v>1243500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0</v>
      </c>
      <c r="X48" s="238">
        <f t="shared" si="84"/>
        <v>16879600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>
      <c r="A49" s="274" t="s">
        <v>122</v>
      </c>
      <c r="B49" s="202">
        <f t="shared" ref="B49:U49" si="85">ROUNDDOWN(B37-B43*4/10,-2)</f>
        <v>147800</v>
      </c>
      <c r="C49" s="202">
        <f t="shared" si="85"/>
        <v>147800</v>
      </c>
      <c r="D49" s="202">
        <f t="shared" si="85"/>
        <v>0</v>
      </c>
      <c r="E49" s="202">
        <f t="shared" si="85"/>
        <v>279400</v>
      </c>
      <c r="F49" s="202">
        <f t="shared" ref="F49:S49" si="86">ROUNDDOWN(F37-F43*4/10,-2)</f>
        <v>316200</v>
      </c>
      <c r="G49" s="202">
        <f t="shared" si="86"/>
        <v>355000</v>
      </c>
      <c r="H49" s="202">
        <f t="shared" ref="H49:R49" si="87">ROUNDDOWN(H37-H43*4/10,-2)</f>
        <v>393800</v>
      </c>
      <c r="I49" s="202">
        <f t="shared" si="87"/>
        <v>432600</v>
      </c>
      <c r="J49" s="202">
        <f t="shared" si="87"/>
        <v>471400</v>
      </c>
      <c r="K49" s="202">
        <f t="shared" si="87"/>
        <v>510200</v>
      </c>
      <c r="L49" s="202">
        <f t="shared" si="87"/>
        <v>549000</v>
      </c>
      <c r="M49" s="202">
        <f t="shared" si="87"/>
        <v>589000</v>
      </c>
      <c r="N49" s="202">
        <f t="shared" si="87"/>
        <v>629000</v>
      </c>
      <c r="O49" s="202">
        <f t="shared" si="87"/>
        <v>669000</v>
      </c>
      <c r="P49" s="202">
        <f t="shared" si="87"/>
        <v>709000</v>
      </c>
      <c r="Q49" s="202">
        <f t="shared" si="87"/>
        <v>749000</v>
      </c>
      <c r="R49" s="202">
        <f t="shared" si="87"/>
        <v>789000</v>
      </c>
      <c r="S49" s="202">
        <f t="shared" si="86"/>
        <v>829000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0</v>
      </c>
      <c r="X49" s="239">
        <f t="shared" si="88"/>
        <v>11253000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>
      <c r="A52" s="277" t="s">
        <v>74</v>
      </c>
      <c r="B52" s="203">
        <f>B48+B50</f>
        <v>224700</v>
      </c>
      <c r="C52" s="203">
        <f t="shared" ref="C52:X52" si="89">C48+C50</f>
        <v>224700</v>
      </c>
      <c r="D52" s="203">
        <f t="shared" si="89"/>
        <v>3000</v>
      </c>
      <c r="E52" s="203">
        <f t="shared" si="89"/>
        <v>422600</v>
      </c>
      <c r="F52" s="203">
        <f t="shared" ref="F52:S52" si="90">F48+F50</f>
        <v>477800</v>
      </c>
      <c r="G52" s="203">
        <f t="shared" si="90"/>
        <v>536000</v>
      </c>
      <c r="H52" s="203">
        <f t="shared" ref="H52:R52" si="91">H48+H50</f>
        <v>594200</v>
      </c>
      <c r="I52" s="203">
        <f t="shared" si="91"/>
        <v>652400</v>
      </c>
      <c r="J52" s="203">
        <f t="shared" si="91"/>
        <v>710600</v>
      </c>
      <c r="K52" s="203">
        <f t="shared" si="91"/>
        <v>768800</v>
      </c>
      <c r="L52" s="203">
        <f t="shared" si="91"/>
        <v>827000</v>
      </c>
      <c r="M52" s="203">
        <f t="shared" si="91"/>
        <v>887000</v>
      </c>
      <c r="N52" s="203">
        <f t="shared" si="91"/>
        <v>947000</v>
      </c>
      <c r="O52" s="203">
        <f t="shared" si="91"/>
        <v>1007000</v>
      </c>
      <c r="P52" s="203">
        <f t="shared" si="91"/>
        <v>1067000</v>
      </c>
      <c r="Q52" s="203">
        <f t="shared" si="91"/>
        <v>1127000</v>
      </c>
      <c r="R52" s="203">
        <f t="shared" si="91"/>
        <v>1187000</v>
      </c>
      <c r="S52" s="203">
        <f t="shared" si="90"/>
        <v>1247000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3500</v>
      </c>
      <c r="X52" s="242">
        <f t="shared" si="89"/>
        <v>16882600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>
      <c r="A53" s="278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280900</v>
      </c>
      <c r="F53" s="53">
        <f t="shared" ref="F53:S53" si="93">F49+F51</f>
        <v>317700</v>
      </c>
      <c r="G53" s="53">
        <f t="shared" si="93"/>
        <v>356500</v>
      </c>
      <c r="H53" s="53">
        <f t="shared" ref="H53:R53" si="94">H49+H51</f>
        <v>395300</v>
      </c>
      <c r="I53" s="53">
        <f t="shared" si="94"/>
        <v>434100</v>
      </c>
      <c r="J53" s="53">
        <f t="shared" si="94"/>
        <v>472900</v>
      </c>
      <c r="K53" s="53">
        <f t="shared" si="94"/>
        <v>511700</v>
      </c>
      <c r="L53" s="53">
        <f t="shared" si="94"/>
        <v>550500</v>
      </c>
      <c r="M53" s="53">
        <f t="shared" si="94"/>
        <v>590500</v>
      </c>
      <c r="N53" s="53">
        <f t="shared" si="94"/>
        <v>630500</v>
      </c>
      <c r="O53" s="53">
        <f t="shared" si="94"/>
        <v>670500</v>
      </c>
      <c r="P53" s="53">
        <f t="shared" si="94"/>
        <v>710500</v>
      </c>
      <c r="Q53" s="53">
        <f t="shared" si="94"/>
        <v>750500</v>
      </c>
      <c r="R53" s="53">
        <f t="shared" si="94"/>
        <v>790500</v>
      </c>
      <c r="S53" s="53">
        <f t="shared" si="93"/>
        <v>830500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3">
        <f t="shared" si="92"/>
        <v>11254000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>
      <c r="A54" s="279" t="s">
        <v>78</v>
      </c>
      <c r="B54" s="204">
        <f>SUM(B52:B53)</f>
        <v>373500</v>
      </c>
      <c r="C54" s="204">
        <f t="shared" ref="C54:X54" si="95">SUM(C52:C53)</f>
        <v>373500</v>
      </c>
      <c r="D54" s="204">
        <f t="shared" si="95"/>
        <v>4000</v>
      </c>
      <c r="E54" s="205">
        <f>SUM(E52:E53)</f>
        <v>703500</v>
      </c>
      <c r="F54" s="204">
        <f t="shared" ref="F54:S54" si="96">SUM(F52:F53)</f>
        <v>795500</v>
      </c>
      <c r="G54" s="204">
        <f t="shared" si="96"/>
        <v>892500</v>
      </c>
      <c r="H54" s="204">
        <f t="shared" ref="H54:R54" si="97">SUM(H52:H53)</f>
        <v>989500</v>
      </c>
      <c r="I54" s="204">
        <f t="shared" si="97"/>
        <v>1086500</v>
      </c>
      <c r="J54" s="204">
        <f t="shared" si="97"/>
        <v>1183500</v>
      </c>
      <c r="K54" s="204">
        <f t="shared" si="97"/>
        <v>1280500</v>
      </c>
      <c r="L54" s="204">
        <f t="shared" si="97"/>
        <v>1377500</v>
      </c>
      <c r="M54" s="204">
        <f t="shared" si="97"/>
        <v>1477500</v>
      </c>
      <c r="N54" s="204">
        <f t="shared" si="97"/>
        <v>1577500</v>
      </c>
      <c r="O54" s="204">
        <f t="shared" si="97"/>
        <v>1677500</v>
      </c>
      <c r="P54" s="204">
        <f t="shared" si="97"/>
        <v>1777500</v>
      </c>
      <c r="Q54" s="204">
        <f t="shared" si="97"/>
        <v>1877500</v>
      </c>
      <c r="R54" s="204">
        <f t="shared" si="97"/>
        <v>1977500</v>
      </c>
      <c r="S54" s="204">
        <f t="shared" si="96"/>
        <v>2077500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5000</v>
      </c>
      <c r="X54" s="244">
        <f t="shared" si="95"/>
        <v>28136600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 t="e">
        <f t="shared" si="98"/>
        <v>#DIV/0!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16" t="s">
        <v>32</v>
      </c>
      <c r="AD56" s="317"/>
      <c r="AE56" s="316" t="s">
        <v>33</v>
      </c>
      <c r="AF56" s="317"/>
    </row>
    <row r="57" spans="1:36" ht="15" customHeight="1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>
      <c r="A64" s="282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3">
        <f>IF($Y$5&gt;0,$Y$5*$AF$34,0)+IF($Y$6&gt;0,$Y$6*$AF$35)+IF($Y$7&gt;0,$Y$7*$AF$34,0)</f>
        <v>0</v>
      </c>
    </row>
    <row r="65" spans="1:32" ht="15" customHeight="1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>
      <c r="A66" s="282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3">
        <f t="shared" si="114"/>
        <v>2000000</v>
      </c>
    </row>
    <row r="67" spans="1:32" ht="15" customHeight="1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0</v>
      </c>
      <c r="X67" s="248"/>
    </row>
    <row r="68" spans="1:32" s="209" customFormat="1" ht="15" customHeight="1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-262000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>
      <c r="A69" s="282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6960000</v>
      </c>
      <c r="F69" s="53">
        <f t="shared" ref="F69:S69" si="122">ROUNDDOWN(IF(F59-F66&lt;0,0,F59-F66),-3)</f>
        <v>7880000</v>
      </c>
      <c r="G69" s="53">
        <f t="shared" si="122"/>
        <v>8850000</v>
      </c>
      <c r="H69" s="53">
        <f t="shared" ref="H69:R69" si="123">ROUNDDOWN(IF(H59-H66&lt;0,0,H59-H66),-3)</f>
        <v>9820000</v>
      </c>
      <c r="I69" s="53">
        <f t="shared" si="123"/>
        <v>10790000</v>
      </c>
      <c r="J69" s="53">
        <f t="shared" si="123"/>
        <v>11760000</v>
      </c>
      <c r="K69" s="53">
        <f t="shared" si="123"/>
        <v>12730000</v>
      </c>
      <c r="L69" s="53">
        <f t="shared" si="123"/>
        <v>13700000</v>
      </c>
      <c r="M69" s="53">
        <f t="shared" si="123"/>
        <v>14700000</v>
      </c>
      <c r="N69" s="53">
        <f t="shared" si="123"/>
        <v>15700000</v>
      </c>
      <c r="O69" s="53">
        <f t="shared" si="123"/>
        <v>16700000</v>
      </c>
      <c r="P69" s="53">
        <f t="shared" si="123"/>
        <v>17700000</v>
      </c>
      <c r="Q69" s="53">
        <f t="shared" si="123"/>
        <v>18700000</v>
      </c>
      <c r="R69" s="53">
        <f t="shared" si="123"/>
        <v>19700000</v>
      </c>
      <c r="S69" s="53">
        <f t="shared" si="122"/>
        <v>20700000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7">
        <f t="shared" si="121"/>
        <v>295700000</v>
      </c>
    </row>
    <row r="70" spans="1:32" ht="15" customHeight="1">
      <c r="A70" s="285" t="s">
        <v>88</v>
      </c>
      <c r="B70" s="150"/>
      <c r="C70" s="139"/>
      <c r="D70" s="139"/>
      <c r="E70" s="211">
        <f>ROUNDDOWN(E69-E68,-3)</f>
        <v>6960000</v>
      </c>
      <c r="F70" s="255">
        <f t="shared" ref="F70:S70" si="124">ROUNDDOWN(F69-F68,-3)</f>
        <v>7880000</v>
      </c>
      <c r="G70" s="255">
        <f t="shared" si="124"/>
        <v>8850000</v>
      </c>
      <c r="H70" s="255">
        <f t="shared" ref="H70:R70" si="125">ROUNDDOWN(H69-H68,-3)</f>
        <v>9820000</v>
      </c>
      <c r="I70" s="255">
        <f t="shared" si="125"/>
        <v>10790000</v>
      </c>
      <c r="J70" s="255">
        <f t="shared" si="125"/>
        <v>11760000</v>
      </c>
      <c r="K70" s="255">
        <f t="shared" si="125"/>
        <v>12730000</v>
      </c>
      <c r="L70" s="255">
        <f t="shared" si="125"/>
        <v>13700000</v>
      </c>
      <c r="M70" s="255">
        <f t="shared" si="125"/>
        <v>14700000</v>
      </c>
      <c r="N70" s="255">
        <f t="shared" si="125"/>
        <v>15700000</v>
      </c>
      <c r="O70" s="255">
        <f t="shared" si="125"/>
        <v>16700000</v>
      </c>
      <c r="P70" s="255">
        <f t="shared" si="125"/>
        <v>17700000</v>
      </c>
      <c r="Q70" s="255">
        <f t="shared" si="125"/>
        <v>18700000</v>
      </c>
      <c r="R70" s="255">
        <f t="shared" si="125"/>
        <v>19700000</v>
      </c>
      <c r="S70" s="255">
        <f t="shared" si="124"/>
        <v>20700000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262000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>
      <c r="A71" s="282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985060</v>
      </c>
      <c r="F71" s="256">
        <f t="shared" si="127"/>
        <v>1201104</v>
      </c>
      <c r="G71" s="256">
        <f t="shared" si="127"/>
        <v>1428889</v>
      </c>
      <c r="H71" s="256">
        <f t="shared" si="127"/>
        <v>1740396</v>
      </c>
      <c r="I71" s="256">
        <f t="shared" si="127"/>
        <v>2067218</v>
      </c>
      <c r="J71" s="256">
        <f t="shared" si="127"/>
        <v>2394040</v>
      </c>
      <c r="K71" s="256">
        <f t="shared" si="127"/>
        <v>2720862</v>
      </c>
      <c r="L71" s="256">
        <f t="shared" si="127"/>
        <v>3047685</v>
      </c>
      <c r="M71" s="256">
        <f t="shared" si="127"/>
        <v>3384615</v>
      </c>
      <c r="N71" s="256">
        <f t="shared" si="127"/>
        <v>3721545</v>
      </c>
      <c r="O71" s="256">
        <f t="shared" si="127"/>
        <v>4058475</v>
      </c>
      <c r="P71" s="256">
        <f t="shared" si="127"/>
        <v>4395405</v>
      </c>
      <c r="Q71" s="256">
        <f t="shared" si="127"/>
        <v>4782364</v>
      </c>
      <c r="R71" s="256">
        <f t="shared" si="127"/>
        <v>5190764</v>
      </c>
      <c r="S71" s="256">
        <f t="shared" si="127"/>
        <v>5599164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0</v>
      </c>
      <c r="X71" s="223">
        <f>ROUNDDOWN(X69*VLOOKUP(X69,$AE$38:$AF$44,2)-VLOOKUP(X69,$AE$48:$AF$54,2),-2)</f>
        <v>117909100</v>
      </c>
    </row>
    <row r="72" spans="1:32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>
      <c r="A73" s="282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985060</v>
      </c>
      <c r="F73" s="6">
        <f t="shared" ref="F73:S73" si="128">F71-F72</f>
        <v>1201104</v>
      </c>
      <c r="G73" s="6">
        <f t="shared" si="128"/>
        <v>1428889</v>
      </c>
      <c r="H73" s="6">
        <f t="shared" ref="H73:R73" si="129">H71-H72</f>
        <v>1740396</v>
      </c>
      <c r="I73" s="6">
        <f t="shared" si="129"/>
        <v>2067218</v>
      </c>
      <c r="J73" s="6">
        <f t="shared" si="129"/>
        <v>2394040</v>
      </c>
      <c r="K73" s="6">
        <f t="shared" si="129"/>
        <v>2720862</v>
      </c>
      <c r="L73" s="6">
        <f t="shared" si="129"/>
        <v>3047685</v>
      </c>
      <c r="M73" s="6">
        <f t="shared" si="129"/>
        <v>3384615</v>
      </c>
      <c r="N73" s="6">
        <f t="shared" si="129"/>
        <v>3721545</v>
      </c>
      <c r="O73" s="6">
        <f t="shared" si="129"/>
        <v>4058475</v>
      </c>
      <c r="P73" s="6">
        <f t="shared" si="129"/>
        <v>4395405</v>
      </c>
      <c r="Q73" s="6">
        <f t="shared" si="129"/>
        <v>4782364</v>
      </c>
      <c r="R73" s="6">
        <f t="shared" si="129"/>
        <v>5190764</v>
      </c>
      <c r="S73" s="6">
        <f t="shared" si="128"/>
        <v>5599164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3">
        <f t="shared" si="130"/>
        <v>117909100</v>
      </c>
    </row>
    <row r="74" spans="1:32" ht="24" customHeight="1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985060</v>
      </c>
      <c r="F74" s="256">
        <f t="shared" si="131"/>
        <v>1201104</v>
      </c>
      <c r="G74" s="256">
        <f t="shared" si="131"/>
        <v>1428889</v>
      </c>
      <c r="H74" s="256">
        <f t="shared" si="131"/>
        <v>1740396</v>
      </c>
      <c r="I74" s="256">
        <f t="shared" si="131"/>
        <v>2067218</v>
      </c>
      <c r="J74" s="256">
        <f t="shared" si="131"/>
        <v>2394040</v>
      </c>
      <c r="K74" s="256">
        <f t="shared" si="131"/>
        <v>2720862</v>
      </c>
      <c r="L74" s="256">
        <f t="shared" si="131"/>
        <v>3047685</v>
      </c>
      <c r="M74" s="256">
        <f t="shared" si="131"/>
        <v>3384615</v>
      </c>
      <c r="N74" s="256">
        <f t="shared" si="131"/>
        <v>3721545</v>
      </c>
      <c r="O74" s="256">
        <f t="shared" si="131"/>
        <v>4058475</v>
      </c>
      <c r="P74" s="256">
        <f t="shared" si="131"/>
        <v>4395405</v>
      </c>
      <c r="Q74" s="256">
        <f t="shared" si="131"/>
        <v>4782364</v>
      </c>
      <c r="R74" s="256">
        <f t="shared" si="131"/>
        <v>5190764</v>
      </c>
      <c r="S74" s="256">
        <f t="shared" si="131"/>
        <v>5599164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13375</v>
      </c>
      <c r="X74" s="248"/>
    </row>
    <row r="75" spans="1:32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>
      <c r="A76" s="153" t="s">
        <v>82</v>
      </c>
      <c r="B76" s="154">
        <f>B73+B74</f>
        <v>312900</v>
      </c>
      <c r="C76" s="154">
        <f>C73+C74</f>
        <v>312900</v>
      </c>
      <c r="D76" s="155">
        <f>D73</f>
        <v>0</v>
      </c>
      <c r="E76" s="156">
        <f>E73</f>
        <v>985060</v>
      </c>
      <c r="F76" s="155">
        <f t="shared" ref="F76:S76" si="132">F73</f>
        <v>1201104</v>
      </c>
      <c r="G76" s="155">
        <f t="shared" si="132"/>
        <v>1428889</v>
      </c>
      <c r="H76" s="155">
        <f t="shared" ref="H76:R76" si="133">H73</f>
        <v>1740396</v>
      </c>
      <c r="I76" s="155">
        <f t="shared" si="133"/>
        <v>2067218</v>
      </c>
      <c r="J76" s="155">
        <f t="shared" si="133"/>
        <v>2394040</v>
      </c>
      <c r="K76" s="155">
        <f t="shared" si="133"/>
        <v>2720862</v>
      </c>
      <c r="L76" s="155">
        <f t="shared" si="133"/>
        <v>3047685</v>
      </c>
      <c r="M76" s="155">
        <f t="shared" si="133"/>
        <v>3384615</v>
      </c>
      <c r="N76" s="155">
        <f t="shared" si="133"/>
        <v>3721545</v>
      </c>
      <c r="O76" s="155">
        <f t="shared" si="133"/>
        <v>4058475</v>
      </c>
      <c r="P76" s="155">
        <f t="shared" si="133"/>
        <v>4395405</v>
      </c>
      <c r="Q76" s="155">
        <f t="shared" si="133"/>
        <v>4782364</v>
      </c>
      <c r="R76" s="155">
        <f t="shared" si="133"/>
        <v>5190764</v>
      </c>
      <c r="S76" s="155">
        <f t="shared" si="132"/>
        <v>5599164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0</v>
      </c>
      <c r="X76" s="249">
        <f t="shared" si="134"/>
        <v>117909100</v>
      </c>
    </row>
    <row r="77" spans="1:32" ht="24" customHeight="1">
      <c r="A77" s="158" t="s">
        <v>89</v>
      </c>
      <c r="B77" s="150"/>
      <c r="C77" s="139"/>
      <c r="D77" s="139"/>
      <c r="E77" s="151">
        <f>E74</f>
        <v>985060</v>
      </c>
      <c r="F77" s="139">
        <f t="shared" ref="F77:S77" si="135">F74</f>
        <v>1201104</v>
      </c>
      <c r="G77" s="139">
        <f t="shared" si="135"/>
        <v>1428889</v>
      </c>
      <c r="H77" s="139">
        <f t="shared" ref="H77:R77" si="136">H74</f>
        <v>1740396</v>
      </c>
      <c r="I77" s="139">
        <f t="shared" si="136"/>
        <v>2067218</v>
      </c>
      <c r="J77" s="139">
        <f t="shared" si="136"/>
        <v>2394040</v>
      </c>
      <c r="K77" s="139">
        <f t="shared" si="136"/>
        <v>2720862</v>
      </c>
      <c r="L77" s="139">
        <f t="shared" si="136"/>
        <v>3047685</v>
      </c>
      <c r="M77" s="139">
        <f t="shared" si="136"/>
        <v>3384615</v>
      </c>
      <c r="N77" s="139">
        <f t="shared" si="136"/>
        <v>3721545</v>
      </c>
      <c r="O77" s="139">
        <f t="shared" si="136"/>
        <v>4058475</v>
      </c>
      <c r="P77" s="139">
        <f t="shared" si="136"/>
        <v>4395405</v>
      </c>
      <c r="Q77" s="139">
        <f t="shared" si="136"/>
        <v>4782364</v>
      </c>
      <c r="R77" s="139">
        <f t="shared" si="136"/>
        <v>5190764</v>
      </c>
      <c r="S77" s="139">
        <f t="shared" si="135"/>
        <v>5599164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13375</v>
      </c>
      <c r="X77" s="248"/>
      <c r="Y77" s="6"/>
    </row>
    <row r="78" spans="1:32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>
      <c r="A79" s="160" t="s">
        <v>41</v>
      </c>
      <c r="B79" s="161">
        <f>B76+B38</f>
        <v>682400</v>
      </c>
      <c r="C79" s="162">
        <f>C76+C55-C50-C51</f>
        <v>308900</v>
      </c>
      <c r="D79" s="163">
        <f t="shared" ref="D79:X79" si="137">D76+D38</f>
        <v>0</v>
      </c>
      <c r="E79" s="164">
        <f t="shared" si="137"/>
        <v>1683560</v>
      </c>
      <c r="F79" s="163">
        <f t="shared" ref="F79:S79" si="138">F76+F38</f>
        <v>1991604</v>
      </c>
      <c r="G79" s="163">
        <f t="shared" si="138"/>
        <v>2316389</v>
      </c>
      <c r="H79" s="163">
        <f t="shared" ref="H79:R79" si="139">H76+H38</f>
        <v>2724896</v>
      </c>
      <c r="I79" s="163">
        <f t="shared" si="139"/>
        <v>3148718</v>
      </c>
      <c r="J79" s="163">
        <f t="shared" si="139"/>
        <v>3572540</v>
      </c>
      <c r="K79" s="163">
        <f t="shared" si="139"/>
        <v>3996362</v>
      </c>
      <c r="L79" s="163">
        <f t="shared" si="139"/>
        <v>4420185</v>
      </c>
      <c r="M79" s="163">
        <f t="shared" si="139"/>
        <v>4857115</v>
      </c>
      <c r="N79" s="163">
        <f t="shared" si="139"/>
        <v>5294045</v>
      </c>
      <c r="O79" s="163">
        <f t="shared" si="139"/>
        <v>5730975</v>
      </c>
      <c r="P79" s="163">
        <f t="shared" si="139"/>
        <v>6167905</v>
      </c>
      <c r="Q79" s="163">
        <f t="shared" si="139"/>
        <v>6654864</v>
      </c>
      <c r="R79" s="163">
        <f t="shared" si="139"/>
        <v>7163264</v>
      </c>
      <c r="S79" s="163">
        <f t="shared" si="138"/>
        <v>7671664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0</v>
      </c>
      <c r="X79" s="250">
        <f t="shared" si="137"/>
        <v>146041600</v>
      </c>
      <c r="Y79" s="6"/>
      <c r="Z79" s="6"/>
      <c r="AA79" s="6"/>
      <c r="AB79" s="6"/>
    </row>
    <row r="80" spans="1:32" ht="19.5" customHeight="1" thickBot="1">
      <c r="A80" s="166" t="s">
        <v>42</v>
      </c>
      <c r="B80" s="116">
        <f>B76+B54</f>
        <v>686400</v>
      </c>
      <c r="C80" s="167">
        <f>C76+C55</f>
        <v>312900</v>
      </c>
      <c r="D80" s="168">
        <f t="shared" ref="D80:X80" si="140">D76+D54</f>
        <v>4000</v>
      </c>
      <c r="E80" s="169">
        <f t="shared" si="140"/>
        <v>1688560</v>
      </c>
      <c r="F80" s="168">
        <f t="shared" ref="F80:S80" si="141">F76+F54</f>
        <v>1996604</v>
      </c>
      <c r="G80" s="168">
        <f t="shared" si="141"/>
        <v>2321389</v>
      </c>
      <c r="H80" s="168">
        <f t="shared" ref="H80:R80" si="142">H76+H54</f>
        <v>2729896</v>
      </c>
      <c r="I80" s="168">
        <f t="shared" si="142"/>
        <v>3153718</v>
      </c>
      <c r="J80" s="168">
        <f t="shared" si="142"/>
        <v>3577540</v>
      </c>
      <c r="K80" s="168">
        <f t="shared" si="142"/>
        <v>4001362</v>
      </c>
      <c r="L80" s="168">
        <f t="shared" si="142"/>
        <v>4425185</v>
      </c>
      <c r="M80" s="168">
        <f t="shared" si="142"/>
        <v>4862115</v>
      </c>
      <c r="N80" s="168">
        <f t="shared" si="142"/>
        <v>5299045</v>
      </c>
      <c r="O80" s="168">
        <f t="shared" si="142"/>
        <v>5735975</v>
      </c>
      <c r="P80" s="168">
        <f t="shared" si="142"/>
        <v>6172905</v>
      </c>
      <c r="Q80" s="168">
        <f t="shared" si="142"/>
        <v>6659864</v>
      </c>
      <c r="R80" s="168">
        <f t="shared" si="142"/>
        <v>7168264</v>
      </c>
      <c r="S80" s="168">
        <f t="shared" si="141"/>
        <v>7676664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5000</v>
      </c>
      <c r="X80" s="251">
        <f t="shared" si="140"/>
        <v>146045700</v>
      </c>
      <c r="Y80" s="6"/>
      <c r="Z80" s="6"/>
      <c r="AA80" s="6"/>
      <c r="AB80" s="6"/>
    </row>
    <row r="81" spans="1:28" ht="19.5" customHeight="1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>
      <c r="A82" s="171" t="s">
        <v>51</v>
      </c>
      <c r="B82" s="140">
        <f t="shared" ref="B82:X82" si="143">B9-B80</f>
        <v>6313600</v>
      </c>
      <c r="C82" s="140">
        <f t="shared" si="143"/>
        <v>6687100</v>
      </c>
      <c r="D82" s="1">
        <f t="shared" si="143"/>
        <v>-4000</v>
      </c>
      <c r="E82" s="52">
        <f t="shared" si="143"/>
        <v>9311440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6">
        <f t="shared" si="143"/>
        <v>153954300</v>
      </c>
      <c r="Y82" s="6"/>
      <c r="Z82" s="6"/>
      <c r="AA82" s="6"/>
      <c r="AB82" s="6"/>
    </row>
    <row r="83" spans="1:28" ht="19.5" customHeight="1">
      <c r="A83" s="171" t="s">
        <v>52</v>
      </c>
      <c r="B83" s="140">
        <f t="shared" ref="B83:X83" si="144">B82-B17</f>
        <v>5263600</v>
      </c>
      <c r="C83" s="140">
        <f t="shared" si="144"/>
        <v>5637100</v>
      </c>
      <c r="D83" s="1">
        <f t="shared" si="144"/>
        <v>-4000</v>
      </c>
      <c r="E83" s="52">
        <f t="shared" si="144"/>
        <v>7901440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2">
        <f t="shared" si="144"/>
        <v>152334300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>
      <c r="A86" s="7" t="s">
        <v>79</v>
      </c>
      <c r="B86" s="7"/>
      <c r="C86" s="7"/>
      <c r="D86" s="7"/>
      <c r="E86" s="7">
        <f t="shared" ref="E86:W86" si="145">E47</f>
        <v>212021.49826360177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>
      <c r="A87" s="7" t="s">
        <v>83</v>
      </c>
      <c r="B87" s="301"/>
      <c r="C87" s="301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85</v>
      </c>
      <c r="B88" s="8"/>
      <c r="C88" s="8"/>
      <c r="D88" s="7"/>
      <c r="E88" s="220">
        <f>(E86-E87)*VLOOKUP(E70,$AE$38:$AF$45,2)</f>
        <v>49319.348437241606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84</v>
      </c>
      <c r="B89" s="301"/>
      <c r="C89" s="8"/>
      <c r="D89" s="7"/>
      <c r="E89" s="7">
        <f>(E86-E87)*0.1</f>
        <v>21002.149826360179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>
      <c r="A90" s="7" t="s">
        <v>86</v>
      </c>
      <c r="B90" s="301"/>
      <c r="C90" s="8"/>
      <c r="D90" s="7"/>
      <c r="E90" s="7">
        <f>(E86-E87)*E46</f>
        <v>139700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>
      <c r="A91" s="7" t="s">
        <v>91</v>
      </c>
      <c r="B91" s="311"/>
      <c r="C91" s="311"/>
      <c r="D91" s="7"/>
      <c r="E91" s="7">
        <f>SUM(E87:E90)</f>
        <v>212021.4982636018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N16" sqref="N16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116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114</v>
      </c>
    </row>
    <row r="7" spans="1:9" ht="19.899999999999999" customHeight="1">
      <c r="B7" s="318" t="s">
        <v>102</v>
      </c>
      <c r="C7" s="319"/>
      <c r="D7" s="199"/>
      <c r="E7" s="182" t="s">
        <v>103</v>
      </c>
    </row>
    <row r="8" spans="1:9" ht="17.45" customHeight="1">
      <c r="B8" s="191" t="s">
        <v>112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104</v>
      </c>
    </row>
    <row r="11" spans="1:9" ht="19.899999999999999" customHeight="1">
      <c r="B11" s="328" t="s">
        <v>118</v>
      </c>
      <c r="C11" s="329"/>
      <c r="D11" s="329"/>
      <c r="E11" s="330"/>
    </row>
    <row r="12" spans="1:9" ht="19.899999999999999" customHeight="1">
      <c r="B12" s="326"/>
      <c r="C12" s="197" t="s">
        <v>119</v>
      </c>
      <c r="D12" s="200"/>
      <c r="E12" s="196" t="s">
        <v>4</v>
      </c>
    </row>
    <row r="13" spans="1:9" ht="19.899999999999999" customHeight="1">
      <c r="B13" s="327"/>
      <c r="C13" s="198" t="s">
        <v>120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107</v>
      </c>
      <c r="D15" s="199"/>
      <c r="E15" s="182" t="s">
        <v>4</v>
      </c>
    </row>
    <row r="16" spans="1:9" ht="19.899999999999999" customHeight="1">
      <c r="B16" s="177"/>
      <c r="C16" s="176" t="s">
        <v>108</v>
      </c>
      <c r="D16" s="199"/>
      <c r="E16" s="182" t="s">
        <v>4</v>
      </c>
    </row>
    <row r="17" spans="1:10" ht="19.899999999999999" customHeight="1">
      <c r="B17" s="177"/>
      <c r="C17" s="176" t="s">
        <v>109</v>
      </c>
      <c r="D17" s="199"/>
      <c r="E17" s="182" t="s">
        <v>4</v>
      </c>
    </row>
    <row r="18" spans="1:10" ht="19.899999999999999" customHeight="1">
      <c r="B18" s="178"/>
      <c r="C18" s="176" t="s">
        <v>100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105</v>
      </c>
      <c r="E20" s="180"/>
    </row>
    <row r="21" spans="1:10" ht="23.45" customHeight="1">
      <c r="B21" s="318" t="s">
        <v>101</v>
      </c>
      <c r="C21" s="319"/>
      <c r="D21" s="199"/>
      <c r="E21" s="182" t="s">
        <v>103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106</v>
      </c>
      <c r="C25" s="321"/>
      <c r="D25" s="189">
        <f>計算欄!W44</f>
        <v>0</v>
      </c>
      <c r="E25" s="190" t="s">
        <v>103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110</v>
      </c>
      <c r="D27" s="193">
        <f>D21-D25</f>
        <v>0</v>
      </c>
      <c r="E27" s="194" t="s">
        <v>111</v>
      </c>
      <c r="F27" s="185" t="s">
        <v>113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2016-05-26T02:57:32Z</dcterms:modified>
</cp:coreProperties>
</file>